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 17" sheetId="1" r:id="rId1"/>
  </sheets>
  <definedNames/>
  <calcPr fullCalcOnLoad="1"/>
</workbook>
</file>

<file path=xl/sharedStrings.xml><?xml version="1.0" encoding="utf-8"?>
<sst xmlns="http://schemas.openxmlformats.org/spreadsheetml/2006/main" count="139" uniqueCount="132">
  <si>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</si>
  <si>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</si>
  <si>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</si>
  <si>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</si>
  <si>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</si>
  <si>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</si>
  <si>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</si>
  <si>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</si>
  <si>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</si>
  <si>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</si>
  <si>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</si>
  <si>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</si>
  <si>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</si>
  <si>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</si>
  <si>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</si>
  <si>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</si>
  <si>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</si>
  <si>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</si>
  <si>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</si>
  <si>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</si>
  <si>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</si>
  <si>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</si>
  <si>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</si>
  <si>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</si>
  <si>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</si>
  <si>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</si>
  <si>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</si>
  <si>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</si>
  <si>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</si>
  <si>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</si>
  <si>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</si>
  <si>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</si>
  <si>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</si>
  <si>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</si>
  <si>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</si>
  <si>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</si>
  <si>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</si>
  <si>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</si>
  <si>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</si>
  <si>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</si>
  <si>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</si>
  <si>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</si>
  <si>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</si>
  <si>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</si>
  <si>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</si>
  <si>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</si>
  <si>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</si>
  <si>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</si>
  <si>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</si>
  <si>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</si>
  <si>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</si>
  <si>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</si>
  <si>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</si>
  <si>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</si>
  <si>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</si>
  <si>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</si>
  <si>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</si>
  <si>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</si>
  <si>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</si>
  <si>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</si>
  <si>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</si>
  <si>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</si>
  <si>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</si>
  <si>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</si>
  <si>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</si>
  <si>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</si>
  <si>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</si>
  <si>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</si>
  <si>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</si>
  <si>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</si>
  <si>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</si>
  <si>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</si>
  <si>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</si>
  <si>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</si>
  <si>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</si>
  <si>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</si>
  <si>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</si>
  <si>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</si>
  <si>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</si>
  <si>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</si>
  <si>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</si>
  <si>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</si>
  <si>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</si>
  <si>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</si>
  <si>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</si>
  <si>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</si>
  <si>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</si>
  <si>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</si>
  <si>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</si>
  <si>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</si>
  <si>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</si>
  <si>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</si>
  <si>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</si>
  <si>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</si>
  <si>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</si>
  <si>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</si>
  <si>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</si>
  <si>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</si>
  <si>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</si>
  <si>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</si>
  <si>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</si>
  <si>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</si>
  <si>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</si>
  <si>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</si>
  <si>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</si>
  <si>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</si>
  <si>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</si>
  <si>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</si>
  <si>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</si>
  <si>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</si>
  <si>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</si>
  <si>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</si>
  <si>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</si>
  <si>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</si>
  <si>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</si>
  <si>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</si>
  <si>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</si>
  <si>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</si>
  <si>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</si>
  <si>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</si>
  <si>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</si>
  <si>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</si>
  <si>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</si>
  <si>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</si>
  <si>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</si>
  <si>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</si>
  <si>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</si>
  <si>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</si>
  <si>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</si>
  <si>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</si>
  <si>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</si>
  <si>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16.01.2017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</si>
</sst>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6" t="s">
        <v>131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85"/>
      <c r="S1" s="86"/>
    </row>
    <row r="2" spans="2:19" s="1" customFormat="1" ht="15.75" customHeight="1">
      <c r="B2" s="257"/>
      <c r="C2" s="257"/>
      <c r="D2" s="25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58"/>
      <c r="B3" s="260"/>
      <c r="C3" s="261" t="s">
        <v>0</v>
      </c>
      <c r="D3" s="262" t="s">
        <v>121</v>
      </c>
      <c r="E3" s="31"/>
      <c r="F3" s="263" t="s">
        <v>26</v>
      </c>
      <c r="G3" s="264"/>
      <c r="H3" s="264"/>
      <c r="I3" s="264"/>
      <c r="J3" s="265"/>
      <c r="K3" s="82"/>
      <c r="L3" s="82"/>
      <c r="M3" s="82"/>
      <c r="N3" s="266" t="s">
        <v>119</v>
      </c>
      <c r="O3" s="267" t="s">
        <v>115</v>
      </c>
      <c r="P3" s="267"/>
      <c r="Q3" s="267"/>
      <c r="R3" s="267"/>
      <c r="S3" s="267"/>
    </row>
    <row r="4" spans="1:19" ht="22.5" customHeight="1">
      <c r="A4" s="258"/>
      <c r="B4" s="260"/>
      <c r="C4" s="261"/>
      <c r="D4" s="262"/>
      <c r="E4" s="268" t="s">
        <v>122</v>
      </c>
      <c r="F4" s="250" t="s">
        <v>33</v>
      </c>
      <c r="G4" s="243" t="s">
        <v>123</v>
      </c>
      <c r="H4" s="252" t="s">
        <v>124</v>
      </c>
      <c r="I4" s="243" t="s">
        <v>125</v>
      </c>
      <c r="J4" s="252" t="s">
        <v>126</v>
      </c>
      <c r="K4" s="84" t="s">
        <v>128</v>
      </c>
      <c r="L4" s="201" t="s">
        <v>111</v>
      </c>
      <c r="M4" s="89" t="s">
        <v>63</v>
      </c>
      <c r="N4" s="252"/>
      <c r="O4" s="254" t="s">
        <v>120</v>
      </c>
      <c r="P4" s="243" t="s">
        <v>49</v>
      </c>
      <c r="Q4" s="245" t="s">
        <v>48</v>
      </c>
      <c r="R4" s="90" t="s">
        <v>64</v>
      </c>
      <c r="S4" s="91" t="s">
        <v>63</v>
      </c>
    </row>
    <row r="5" spans="1:19" ht="67.5" customHeight="1">
      <c r="A5" s="259"/>
      <c r="B5" s="260"/>
      <c r="C5" s="261"/>
      <c r="D5" s="262"/>
      <c r="E5" s="269"/>
      <c r="F5" s="251"/>
      <c r="G5" s="244"/>
      <c r="H5" s="253"/>
      <c r="I5" s="244"/>
      <c r="J5" s="253"/>
      <c r="K5" s="246" t="s">
        <v>129</v>
      </c>
      <c r="L5" s="247"/>
      <c r="M5" s="248"/>
      <c r="N5" s="253"/>
      <c r="O5" s="255"/>
      <c r="P5" s="244"/>
      <c r="Q5" s="245"/>
      <c r="R5" s="246" t="s">
        <v>102</v>
      </c>
      <c r="S5" s="24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87367.5</v>
      </c>
      <c r="F8" s="149">
        <f>F9+F15+F18+F19+F20+F37+F17</f>
        <v>21098.129999999997</v>
      </c>
      <c r="G8" s="149">
        <f aca="true" t="shared" si="0" ref="G8:G37">F8-E8</f>
        <v>-66269.37</v>
      </c>
      <c r="H8" s="150">
        <f>F8/E8*100</f>
        <v>24.148716628036738</v>
      </c>
      <c r="I8" s="151">
        <f>F8-D8</f>
        <v>-1277352.9700000002</v>
      </c>
      <c r="J8" s="151">
        <f>F8/D8*100</f>
        <v>1.6248690458962989</v>
      </c>
      <c r="K8" s="149">
        <v>60580.63</v>
      </c>
      <c r="L8" s="149">
        <f aca="true" t="shared" si="1" ref="L8:L51">F8-K8</f>
        <v>-39482.5</v>
      </c>
      <c r="M8" s="202">
        <f aca="true" t="shared" si="2" ref="M8:M28">F8/K8</f>
        <v>0.3482652788523328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11942.2</v>
      </c>
      <c r="G9" s="148">
        <f t="shared" si="0"/>
        <v>-35757.8</v>
      </c>
      <c r="H9" s="155">
        <f>F9/E9*100</f>
        <v>25.036058700209647</v>
      </c>
      <c r="I9" s="156">
        <f>F9-D9</f>
        <v>-754702.8</v>
      </c>
      <c r="J9" s="156">
        <f>F9/D9*100</f>
        <v>1.5577222834558369</v>
      </c>
      <c r="K9" s="224">
        <v>30213.27</v>
      </c>
      <c r="L9" s="157">
        <f t="shared" si="1"/>
        <v>-18271.07</v>
      </c>
      <c r="M9" s="203">
        <f t="shared" si="2"/>
        <v>0.3952634057816317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10988.28</v>
      </c>
      <c r="G10" s="102">
        <f t="shared" si="0"/>
        <v>-32295.72</v>
      </c>
      <c r="H10" s="29">
        <f aca="true" t="shared" si="3" ref="H10:H36">F10/E10*100</f>
        <v>25.386470751316885</v>
      </c>
      <c r="I10" s="103">
        <f aca="true" t="shared" si="4" ref="I10:I37">F10-D10</f>
        <v>-690328.72</v>
      </c>
      <c r="J10" s="103">
        <f aca="true" t="shared" si="5" ref="J10:J36">F10/D10*100</f>
        <v>1.5668064512909283</v>
      </c>
      <c r="K10" s="105">
        <v>26883.84</v>
      </c>
      <c r="L10" s="105">
        <f t="shared" si="1"/>
        <v>-15895.56</v>
      </c>
      <c r="M10" s="204">
        <f t="shared" si="2"/>
        <v>0.40873178831595486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507.75</v>
      </c>
      <c r="G11" s="102">
        <f t="shared" si="0"/>
        <v>-3092.25</v>
      </c>
      <c r="H11" s="29">
        <f t="shared" si="3"/>
        <v>14.104166666666668</v>
      </c>
      <c r="I11" s="103">
        <f t="shared" si="4"/>
        <v>-45998.25</v>
      </c>
      <c r="J11" s="103">
        <f t="shared" si="5"/>
        <v>1.091794607147465</v>
      </c>
      <c r="K11" s="105">
        <v>2684.94</v>
      </c>
      <c r="L11" s="105">
        <f t="shared" si="1"/>
        <v>-2177.19</v>
      </c>
      <c r="M11" s="204">
        <f t="shared" si="2"/>
        <v>0.18911037118147891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218.76</v>
      </c>
      <c r="G12" s="102">
        <f t="shared" si="0"/>
        <v>-201.24</v>
      </c>
      <c r="H12" s="29">
        <f t="shared" si="3"/>
        <v>52.08571428571428</v>
      </c>
      <c r="I12" s="103">
        <f t="shared" si="4"/>
        <v>-8061.24</v>
      </c>
      <c r="J12" s="103">
        <f t="shared" si="5"/>
        <v>2.6420289855072463</v>
      </c>
      <c r="K12" s="105">
        <v>433.61</v>
      </c>
      <c r="L12" s="105">
        <f t="shared" si="1"/>
        <v>-214.85000000000002</v>
      </c>
      <c r="M12" s="204">
        <f t="shared" si="2"/>
        <v>0.5045086598556306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126.9</v>
      </c>
      <c r="G13" s="102">
        <f t="shared" si="0"/>
        <v>-173.1</v>
      </c>
      <c r="H13" s="29">
        <f t="shared" si="3"/>
        <v>42.300000000000004</v>
      </c>
      <c r="I13" s="103">
        <f t="shared" si="4"/>
        <v>-9263.1</v>
      </c>
      <c r="J13" s="103">
        <f t="shared" si="5"/>
        <v>1.3514376996805113</v>
      </c>
      <c r="K13" s="105">
        <v>209.84</v>
      </c>
      <c r="L13" s="105">
        <f t="shared" si="1"/>
        <v>-82.94</v>
      </c>
      <c r="M13" s="204">
        <f t="shared" si="2"/>
        <v>0.6047464735036219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4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1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40</v>
      </c>
      <c r="G15" s="148">
        <f t="shared" si="0"/>
        <v>40</v>
      </c>
      <c r="H15" s="155"/>
      <c r="I15" s="156">
        <f t="shared" si="4"/>
        <v>-511</v>
      </c>
      <c r="J15" s="156">
        <f t="shared" si="5"/>
        <v>7.259528130671507</v>
      </c>
      <c r="K15" s="159">
        <v>0</v>
      </c>
      <c r="L15" s="159">
        <f t="shared" si="1"/>
        <v>40</v>
      </c>
      <c r="M15" s="205" t="e">
        <f t="shared" si="2"/>
        <v>#DIV/0!</v>
      </c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5">
        <f t="shared" si="2"/>
        <v>0</v>
      </c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8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5">
        <f t="shared" si="2"/>
        <v>0</v>
      </c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5" t="e">
        <f t="shared" si="2"/>
        <v>#DIV/0!</v>
      </c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8500</v>
      </c>
      <c r="F19" s="154">
        <v>662.72</v>
      </c>
      <c r="G19" s="148">
        <f t="shared" si="0"/>
        <v>-7837.28</v>
      </c>
      <c r="H19" s="155">
        <f t="shared" si="3"/>
        <v>7.796705882352942</v>
      </c>
      <c r="I19" s="156">
        <f t="shared" si="4"/>
        <v>-129337.28</v>
      </c>
      <c r="J19" s="156">
        <f t="shared" si="5"/>
        <v>0.5097846153846154</v>
      </c>
      <c r="K19" s="167">
        <v>5560</v>
      </c>
      <c r="L19" s="159">
        <f t="shared" si="1"/>
        <v>-4897.28</v>
      </c>
      <c r="M19" s="210">
        <f t="shared" si="2"/>
        <v>0.11919424460431655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121500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31167.5</v>
      </c>
      <c r="F20" s="220">
        <f>F21+F29+F30+F31+F32</f>
        <v>8453.21</v>
      </c>
      <c r="G20" s="148">
        <f t="shared" si="0"/>
        <v>-22714.29</v>
      </c>
      <c r="H20" s="155">
        <f t="shared" si="3"/>
        <v>27.12187374669126</v>
      </c>
      <c r="I20" s="156">
        <f t="shared" si="4"/>
        <v>-392676.88999999996</v>
      </c>
      <c r="J20" s="156">
        <f t="shared" si="5"/>
        <v>2.10734871304846</v>
      </c>
      <c r="K20" s="156">
        <v>24797.05</v>
      </c>
      <c r="L20" s="159">
        <f t="shared" si="1"/>
        <v>-16343.84</v>
      </c>
      <c r="M20" s="206">
        <f t="shared" si="2"/>
        <v>0.3408957920397789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369962.6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1459.8400000000001</v>
      </c>
      <c r="G21" s="148">
        <f t="shared" si="0"/>
        <v>-15285.96</v>
      </c>
      <c r="H21" s="155">
        <f t="shared" si="3"/>
        <v>8.717648604426186</v>
      </c>
      <c r="I21" s="156">
        <f t="shared" si="4"/>
        <v>-205161.16</v>
      </c>
      <c r="J21" s="156">
        <f t="shared" si="5"/>
        <v>0.706530313956471</v>
      </c>
      <c r="K21" s="156">
        <v>11899.3</v>
      </c>
      <c r="L21" s="159">
        <f t="shared" si="1"/>
        <v>-10439.46</v>
      </c>
      <c r="M21" s="206">
        <f t="shared" si="2"/>
        <v>0.12268284689015323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218.94</v>
      </c>
      <c r="G22" s="169">
        <f t="shared" si="0"/>
        <v>-3931.06</v>
      </c>
      <c r="H22" s="171">
        <f t="shared" si="3"/>
        <v>5.27566265060241</v>
      </c>
      <c r="I22" s="172">
        <f t="shared" si="4"/>
        <v>-22590.06</v>
      </c>
      <c r="J22" s="172">
        <f t="shared" si="5"/>
        <v>0.9598842562146522</v>
      </c>
      <c r="K22" s="173">
        <v>3049.6</v>
      </c>
      <c r="L22" s="164">
        <f t="shared" si="1"/>
        <v>-2830.66</v>
      </c>
      <c r="M22" s="212">
        <f t="shared" si="2"/>
        <v>0.0717930220356768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3" t="s">
        <v>107</v>
      </c>
      <c r="C23" s="194"/>
      <c r="D23" s="195">
        <v>1822.3</v>
      </c>
      <c r="E23" s="195">
        <v>140</v>
      </c>
      <c r="F23" s="161">
        <v>5.51</v>
      </c>
      <c r="G23" s="195">
        <f t="shared" si="0"/>
        <v>-134.49</v>
      </c>
      <c r="H23" s="196">
        <f t="shared" si="3"/>
        <v>3.9357142857142855</v>
      </c>
      <c r="I23" s="197">
        <f t="shared" si="4"/>
        <v>-1816.79</v>
      </c>
      <c r="J23" s="197">
        <f t="shared" si="5"/>
        <v>0.3023651429512155</v>
      </c>
      <c r="K23" s="197">
        <v>128.1</v>
      </c>
      <c r="L23" s="197">
        <f t="shared" si="1"/>
        <v>-122.58999999999999</v>
      </c>
      <c r="M23" s="225">
        <f t="shared" si="2"/>
        <v>0.04301327088212334</v>
      </c>
      <c r="N23" s="196" t="e">
        <f>E23-#REF!</f>
        <v>#REF!</v>
      </c>
      <c r="O23" s="196" t="e">
        <f>F23-#REF!</f>
        <v>#REF!</v>
      </c>
      <c r="P23" s="197" t="e">
        <f t="shared" si="6"/>
        <v>#REF!</v>
      </c>
      <c r="Q23" s="197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3" t="s">
        <v>108</v>
      </c>
      <c r="C24" s="194"/>
      <c r="D24" s="195">
        <v>20986.7</v>
      </c>
      <c r="E24" s="195">
        <v>4010</v>
      </c>
      <c r="F24" s="161">
        <v>213.43</v>
      </c>
      <c r="G24" s="195">
        <f t="shared" si="0"/>
        <v>-3796.57</v>
      </c>
      <c r="H24" s="196">
        <f t="shared" si="3"/>
        <v>5.3224438902743145</v>
      </c>
      <c r="I24" s="197">
        <f t="shared" si="4"/>
        <v>-20773.27</v>
      </c>
      <c r="J24" s="197">
        <f t="shared" si="5"/>
        <v>1.0169774190320537</v>
      </c>
      <c r="K24" s="197">
        <v>2921.5</v>
      </c>
      <c r="L24" s="197">
        <f t="shared" si="1"/>
        <v>-2708.07</v>
      </c>
      <c r="M24" s="225">
        <f t="shared" si="2"/>
        <v>0.07305493753208968</v>
      </c>
      <c r="N24" s="196" t="e">
        <f>E24-#REF!</f>
        <v>#REF!</v>
      </c>
      <c r="O24" s="196" t="e">
        <f>F24-#REF!</f>
        <v>#REF!</v>
      </c>
      <c r="P24" s="197" t="e">
        <f t="shared" si="6"/>
        <v>#REF!</v>
      </c>
      <c r="Q24" s="197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68.75</v>
      </c>
      <c r="G25" s="169">
        <f t="shared" si="0"/>
        <v>22.950000000000003</v>
      </c>
      <c r="H25" s="171">
        <f t="shared" si="3"/>
        <v>150.10917030567688</v>
      </c>
      <c r="I25" s="172">
        <f t="shared" si="4"/>
        <v>-751.25</v>
      </c>
      <c r="J25" s="172">
        <f t="shared" si="5"/>
        <v>8.384146341463415</v>
      </c>
      <c r="K25" s="172">
        <v>156.87</v>
      </c>
      <c r="L25" s="172">
        <f t="shared" si="1"/>
        <v>-88.12</v>
      </c>
      <c r="M25" s="209">
        <f t="shared" si="2"/>
        <v>0.4382609804296551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1172.15</v>
      </c>
      <c r="G26" s="169">
        <f t="shared" si="0"/>
        <v>-11377.85</v>
      </c>
      <c r="H26" s="171">
        <f t="shared" si="3"/>
        <v>9.3398406374502</v>
      </c>
      <c r="I26" s="172">
        <f t="shared" si="4"/>
        <v>-181819.85</v>
      </c>
      <c r="J26" s="172">
        <f t="shared" si="5"/>
        <v>0.6405471277432894</v>
      </c>
      <c r="K26" s="173">
        <v>8692.83</v>
      </c>
      <c r="L26" s="173">
        <f t="shared" si="1"/>
        <v>-7520.68</v>
      </c>
      <c r="M26" s="208">
        <f t="shared" si="2"/>
        <v>0.1348410126506558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3" t="s">
        <v>109</v>
      </c>
      <c r="C27" s="194"/>
      <c r="D27" s="195">
        <v>57533</v>
      </c>
      <c r="E27" s="195">
        <v>3530</v>
      </c>
      <c r="F27" s="161">
        <v>180.33</v>
      </c>
      <c r="G27" s="195">
        <f t="shared" si="0"/>
        <v>-3349.67</v>
      </c>
      <c r="H27" s="196">
        <f t="shared" si="3"/>
        <v>5.108498583569405</v>
      </c>
      <c r="I27" s="197">
        <f t="shared" si="4"/>
        <v>-57352.67</v>
      </c>
      <c r="J27" s="197">
        <f t="shared" si="5"/>
        <v>0.3134375054316653</v>
      </c>
      <c r="K27" s="197">
        <v>2454.05</v>
      </c>
      <c r="L27" s="197">
        <f t="shared" si="1"/>
        <v>-2273.7200000000003</v>
      </c>
      <c r="M27" s="225">
        <f t="shared" si="2"/>
        <v>0.07348261037876164</v>
      </c>
      <c r="N27" s="196" t="e">
        <f>E27-#REF!</f>
        <v>#REF!</v>
      </c>
      <c r="O27" s="196" t="e">
        <f>F27-#REF!</f>
        <v>#REF!</v>
      </c>
      <c r="P27" s="197" t="e">
        <f t="shared" si="6"/>
        <v>#REF!</v>
      </c>
      <c r="Q27" s="197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3" t="s">
        <v>110</v>
      </c>
      <c r="C28" s="194"/>
      <c r="D28" s="195">
        <v>125459</v>
      </c>
      <c r="E28" s="195">
        <v>9020</v>
      </c>
      <c r="F28" s="161">
        <v>991.82</v>
      </c>
      <c r="G28" s="195">
        <f t="shared" si="0"/>
        <v>-8028.18</v>
      </c>
      <c r="H28" s="196">
        <f t="shared" si="3"/>
        <v>10.995787139689579</v>
      </c>
      <c r="I28" s="197">
        <f t="shared" si="4"/>
        <v>-124467.18</v>
      </c>
      <c r="J28" s="197">
        <f t="shared" si="5"/>
        <v>0.7905530890569828</v>
      </c>
      <c r="K28" s="197">
        <v>6238.78</v>
      </c>
      <c r="L28" s="197">
        <f t="shared" si="1"/>
        <v>-5246.96</v>
      </c>
      <c r="M28" s="225">
        <f t="shared" si="2"/>
        <v>0.15897659478295437</v>
      </c>
      <c r="N28" s="196" t="e">
        <f>E28-#REF!</f>
        <v>#REF!</v>
      </c>
      <c r="O28" s="196" t="e">
        <f>F28-#REF!</f>
        <v>#REF!</v>
      </c>
      <c r="P28" s="197" t="e">
        <f t="shared" si="6"/>
        <v>#REF!</v>
      </c>
      <c r="Q28" s="197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 hidden="1">
      <c r="A29" s="8"/>
      <c r="B29" s="228" t="s">
        <v>112</v>
      </c>
      <c r="C29" s="219">
        <v>18020000</v>
      </c>
      <c r="D29" s="160">
        <v>0</v>
      </c>
      <c r="E29" s="160">
        <v>0</v>
      </c>
      <c r="F29" s="196">
        <v>0</v>
      </c>
      <c r="G29" s="148">
        <f t="shared" si="0"/>
        <v>0</v>
      </c>
      <c r="H29" s="155"/>
      <c r="I29" s="156">
        <f t="shared" si="4"/>
        <v>0</v>
      </c>
      <c r="J29" s="156"/>
      <c r="K29" s="165">
        <v>0</v>
      </c>
      <c r="L29" s="156">
        <f t="shared" si="1"/>
        <v>0</v>
      </c>
      <c r="M29" s="207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0</v>
      </c>
      <c r="G30" s="148">
        <f t="shared" si="0"/>
        <v>-3</v>
      </c>
      <c r="H30" s="155">
        <f t="shared" si="3"/>
        <v>0</v>
      </c>
      <c r="I30" s="156">
        <f t="shared" si="4"/>
        <v>-115</v>
      </c>
      <c r="J30" s="156">
        <f t="shared" si="5"/>
        <v>0</v>
      </c>
      <c r="K30" s="156">
        <v>2.61</v>
      </c>
      <c r="L30" s="156">
        <f t="shared" si="1"/>
        <v>-2.61</v>
      </c>
      <c r="M30" s="207">
        <f>F30/K30</f>
        <v>0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2" t="s">
        <v>83</v>
      </c>
      <c r="C31" s="113">
        <v>18040000</v>
      </c>
      <c r="D31" s="148"/>
      <c r="E31" s="148"/>
      <c r="F31" s="154">
        <v>0.58</v>
      </c>
      <c r="G31" s="148">
        <f t="shared" si="0"/>
        <v>0.58</v>
      </c>
      <c r="H31" s="155"/>
      <c r="I31" s="156">
        <f t="shared" si="4"/>
        <v>0.58</v>
      </c>
      <c r="J31" s="156"/>
      <c r="K31" s="156">
        <v>-772.87</v>
      </c>
      <c r="L31" s="156">
        <f t="shared" si="1"/>
        <v>773.45</v>
      </c>
      <c r="M31" s="207">
        <f>F31/K31</f>
        <v>-0.0007504496228343705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14418.7</v>
      </c>
      <c r="F32" s="161">
        <v>6992.79</v>
      </c>
      <c r="G32" s="160">
        <f t="shared" si="0"/>
        <v>-7425.910000000001</v>
      </c>
      <c r="H32" s="162">
        <f t="shared" si="3"/>
        <v>48.49806154507688</v>
      </c>
      <c r="I32" s="163">
        <f t="shared" si="4"/>
        <v>-187401.31</v>
      </c>
      <c r="J32" s="163">
        <f t="shared" si="5"/>
        <v>3.5972233725200504</v>
      </c>
      <c r="K32" s="176">
        <v>12895.5</v>
      </c>
      <c r="L32" s="176">
        <f>F32-K32</f>
        <v>-5902.71</v>
      </c>
      <c r="M32" s="223">
        <f>F32/K32</f>
        <v>0.5422659067116435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179975.4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3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2600</v>
      </c>
      <c r="F34" s="138">
        <v>1195.09</v>
      </c>
      <c r="G34" s="102">
        <f t="shared" si="0"/>
        <v>-1404.91</v>
      </c>
      <c r="H34" s="104">
        <f t="shared" si="3"/>
        <v>45.964999999999996</v>
      </c>
      <c r="I34" s="103">
        <f t="shared" si="4"/>
        <v>-39804.91</v>
      </c>
      <c r="J34" s="103">
        <f t="shared" si="5"/>
        <v>2.914853658536585</v>
      </c>
      <c r="K34" s="126">
        <v>2155.98</v>
      </c>
      <c r="L34" s="126">
        <f t="shared" si="1"/>
        <v>-960.8900000000001</v>
      </c>
      <c r="M34" s="213">
        <f t="shared" si="10"/>
        <v>0.5543140474401432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38400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11800</v>
      </c>
      <c r="F35" s="138">
        <v>5797.71</v>
      </c>
      <c r="G35" s="102">
        <f t="shared" si="0"/>
        <v>-6002.29</v>
      </c>
      <c r="H35" s="104">
        <f t="shared" si="3"/>
        <v>49.13313559322034</v>
      </c>
      <c r="I35" s="103">
        <f t="shared" si="4"/>
        <v>-147541.39</v>
      </c>
      <c r="J35" s="103">
        <f t="shared" si="5"/>
        <v>3.7809730199277287</v>
      </c>
      <c r="K35" s="126">
        <v>10736.34</v>
      </c>
      <c r="L35" s="126">
        <f t="shared" si="1"/>
        <v>-4938.63</v>
      </c>
      <c r="M35" s="213">
        <f t="shared" si="10"/>
        <v>0.5400080474351595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141539.1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0</v>
      </c>
      <c r="G36" s="102">
        <f t="shared" si="0"/>
        <v>-18.7</v>
      </c>
      <c r="H36" s="104">
        <f t="shared" si="3"/>
        <v>0</v>
      </c>
      <c r="I36" s="103">
        <f t="shared" si="4"/>
        <v>-55</v>
      </c>
      <c r="J36" s="103">
        <f t="shared" si="5"/>
        <v>0</v>
      </c>
      <c r="K36" s="126">
        <v>3.19</v>
      </c>
      <c r="L36" s="126">
        <f t="shared" si="1"/>
        <v>-3.19</v>
      </c>
      <c r="M36" s="213">
        <f t="shared" si="10"/>
        <v>0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8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4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1987.8</v>
      </c>
      <c r="F38" s="149">
        <f>F39+F40+F41+F42+F43+F45+F47+F48+F49+F50+F51+F56+F57+F61+F44</f>
        <v>1454.9699999999998</v>
      </c>
      <c r="G38" s="149">
        <f>G39+G40+G41+G42+G43+G45+G47+G48+G49+G50+G51+G56+G57+G61</f>
        <v>-526.03</v>
      </c>
      <c r="H38" s="150">
        <f>F38/E38*100</f>
        <v>73.19498943555689</v>
      </c>
      <c r="I38" s="151">
        <f>F38-D38</f>
        <v>-57570.03</v>
      </c>
      <c r="J38" s="151">
        <f>F38/D38*100</f>
        <v>2.465006353240152</v>
      </c>
      <c r="K38" s="149">
        <v>2030.96</v>
      </c>
      <c r="L38" s="149">
        <f t="shared" si="1"/>
        <v>-575.9900000000002</v>
      </c>
      <c r="M38" s="202">
        <f t="shared" si="10"/>
        <v>0.7163952022688777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57037.2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0</v>
      </c>
      <c r="G39" s="160">
        <f>F39-E39</f>
        <v>0</v>
      </c>
      <c r="H39" s="162"/>
      <c r="I39" s="163">
        <f>F39-D39</f>
        <v>-580</v>
      </c>
      <c r="J39" s="163">
        <f>F39/D39*100</f>
        <v>0</v>
      </c>
      <c r="K39" s="163">
        <v>4.71</v>
      </c>
      <c r="L39" s="163">
        <f t="shared" si="1"/>
        <v>-4.71</v>
      </c>
      <c r="M39" s="215">
        <f t="shared" si="10"/>
        <v>0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5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0</v>
      </c>
      <c r="G41" s="160">
        <f t="shared" si="12"/>
        <v>-10</v>
      </c>
      <c r="H41" s="162">
        <f aca="true" t="shared" si="15" ref="H41:H62">F41/E41*100</f>
        <v>0</v>
      </c>
      <c r="I41" s="163">
        <f t="shared" si="13"/>
        <v>-40</v>
      </c>
      <c r="J41" s="163">
        <f aca="true" t="shared" si="16" ref="J41:J62">F41/D41*100</f>
        <v>0</v>
      </c>
      <c r="K41" s="163">
        <v>17.84</v>
      </c>
      <c r="L41" s="163">
        <f t="shared" si="1"/>
        <v>-17.84</v>
      </c>
      <c r="M41" s="215">
        <f aca="true" t="shared" si="17" ref="M41:M63">F41/K41</f>
        <v>0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29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5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4.37</v>
      </c>
      <c r="G43" s="160">
        <f t="shared" si="12"/>
        <v>-15.629999999999999</v>
      </c>
      <c r="H43" s="162">
        <f t="shared" si="15"/>
        <v>21.85</v>
      </c>
      <c r="I43" s="163">
        <f t="shared" si="13"/>
        <v>-255.63</v>
      </c>
      <c r="J43" s="163">
        <f t="shared" si="16"/>
        <v>1.6807692307692308</v>
      </c>
      <c r="K43" s="163">
        <v>-6.4</v>
      </c>
      <c r="L43" s="163">
        <f t="shared" si="1"/>
        <v>10.77</v>
      </c>
      <c r="M43" s="215">
        <f t="shared" si="17"/>
        <v>-0.6828124999999999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5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33.26</v>
      </c>
      <c r="G45" s="160">
        <f t="shared" si="12"/>
        <v>-26.740000000000002</v>
      </c>
      <c r="H45" s="162">
        <f t="shared" si="15"/>
        <v>55.43333333333334</v>
      </c>
      <c r="I45" s="163">
        <f t="shared" si="13"/>
        <v>-696.74</v>
      </c>
      <c r="J45" s="163">
        <f t="shared" si="16"/>
        <v>4.556164383561644</v>
      </c>
      <c r="K45" s="163">
        <v>0</v>
      </c>
      <c r="L45" s="163">
        <f t="shared" si="1"/>
        <v>33.26</v>
      </c>
      <c r="M45" s="215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5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461.76</v>
      </c>
      <c r="G47" s="160">
        <f t="shared" si="12"/>
        <v>-138.24</v>
      </c>
      <c r="H47" s="162">
        <f t="shared" si="15"/>
        <v>76.96</v>
      </c>
      <c r="I47" s="163">
        <f t="shared" si="13"/>
        <v>-10538.24</v>
      </c>
      <c r="J47" s="163">
        <f t="shared" si="16"/>
        <v>4.197818181818182</v>
      </c>
      <c r="K47" s="163">
        <v>539.02</v>
      </c>
      <c r="L47" s="163">
        <f t="shared" si="1"/>
        <v>-77.25999999999999</v>
      </c>
      <c r="M47" s="215">
        <f t="shared" si="17"/>
        <v>0.8566658008979259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15.65</v>
      </c>
      <c r="G48" s="160">
        <f t="shared" si="12"/>
        <v>-9.35</v>
      </c>
      <c r="H48" s="162">
        <f t="shared" si="15"/>
        <v>62.6</v>
      </c>
      <c r="I48" s="163">
        <f t="shared" si="13"/>
        <v>-294.35</v>
      </c>
      <c r="J48" s="163">
        <f t="shared" si="16"/>
        <v>5.048387096774194</v>
      </c>
      <c r="K48" s="163">
        <v>1.03</v>
      </c>
      <c r="L48" s="163">
        <f t="shared" si="1"/>
        <v>14.620000000000001</v>
      </c>
      <c r="M48" s="215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5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5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18.3</v>
      </c>
      <c r="G51" s="160">
        <f t="shared" si="12"/>
        <v>-36.7</v>
      </c>
      <c r="H51" s="162">
        <f t="shared" si="15"/>
        <v>33.27272727272727</v>
      </c>
      <c r="I51" s="163">
        <f t="shared" si="13"/>
        <v>-1181.7</v>
      </c>
      <c r="J51" s="163">
        <f t="shared" si="16"/>
        <v>1.5250000000000001</v>
      </c>
      <c r="K51" s="163">
        <v>408.2</v>
      </c>
      <c r="L51" s="163">
        <f t="shared" si="1"/>
        <v>-389.9</v>
      </c>
      <c r="M51" s="215">
        <f t="shared" si="17"/>
        <v>0.04483096521313082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15.55</v>
      </c>
      <c r="G52" s="33">
        <f t="shared" si="12"/>
        <v>-24.45</v>
      </c>
      <c r="H52" s="29">
        <f t="shared" si="15"/>
        <v>38.87500000000001</v>
      </c>
      <c r="I52" s="103">
        <f t="shared" si="13"/>
        <v>-982.45</v>
      </c>
      <c r="J52" s="103">
        <f t="shared" si="16"/>
        <v>1.55811623246493</v>
      </c>
      <c r="K52" s="103">
        <v>25.99</v>
      </c>
      <c r="L52" s="103">
        <f>F52-K52</f>
        <v>-10.439999999999998</v>
      </c>
      <c r="M52" s="108">
        <f t="shared" si="17"/>
        <v>0.5983070411696807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2.74</v>
      </c>
      <c r="G55" s="33">
        <f t="shared" si="12"/>
        <v>-12.26</v>
      </c>
      <c r="H55" s="29">
        <f t="shared" si="15"/>
        <v>18.266666666666666</v>
      </c>
      <c r="I55" s="103">
        <f t="shared" si="13"/>
        <v>-197.26</v>
      </c>
      <c r="J55" s="103">
        <f t="shared" si="16"/>
        <v>1.37</v>
      </c>
      <c r="K55" s="103">
        <v>382.17</v>
      </c>
      <c r="L55" s="103">
        <f>F55-K55</f>
        <v>-379.43</v>
      </c>
      <c r="M55" s="108">
        <f t="shared" si="17"/>
        <v>0.007169584216448178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0</v>
      </c>
      <c r="G56" s="160">
        <f t="shared" si="12"/>
        <v>0</v>
      </c>
      <c r="H56" s="162"/>
      <c r="I56" s="163">
        <f t="shared" si="13"/>
        <v>-2.5</v>
      </c>
      <c r="J56" s="163">
        <f t="shared" si="16"/>
        <v>0</v>
      </c>
      <c r="K56" s="163">
        <v>0.17</v>
      </c>
      <c r="L56" s="163">
        <f>F56-K56</f>
        <v>-0.17</v>
      </c>
      <c r="M56" s="215">
        <f t="shared" si="17"/>
        <v>0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600</v>
      </c>
      <c r="F57" s="154">
        <v>236.64</v>
      </c>
      <c r="G57" s="160">
        <f t="shared" si="12"/>
        <v>-363.36</v>
      </c>
      <c r="H57" s="162">
        <f t="shared" si="15"/>
        <v>39.44</v>
      </c>
      <c r="I57" s="163">
        <f t="shared" si="13"/>
        <v>-7113.36</v>
      </c>
      <c r="J57" s="163">
        <f t="shared" si="16"/>
        <v>3.2195918367346934</v>
      </c>
      <c r="K57" s="163">
        <v>317.98</v>
      </c>
      <c r="L57" s="163">
        <f aca="true" t="shared" si="18" ref="L57:L63">F57-K57</f>
        <v>-81.34000000000003</v>
      </c>
      <c r="M57" s="215">
        <f t="shared" si="17"/>
        <v>0.7441977482860557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6750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5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8">
        <v>101.99</v>
      </c>
      <c r="G59" s="160"/>
      <c r="H59" s="162"/>
      <c r="I59" s="163"/>
      <c r="J59" s="163"/>
      <c r="K59" s="164">
        <v>70.16</v>
      </c>
      <c r="L59" s="163">
        <f t="shared" si="18"/>
        <v>31.83</v>
      </c>
      <c r="M59" s="215">
        <f t="shared" si="17"/>
        <v>1.4536773090079818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5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0</v>
      </c>
      <c r="G61" s="160">
        <f t="shared" si="12"/>
        <v>-10</v>
      </c>
      <c r="H61" s="162">
        <f t="shared" si="15"/>
        <v>0</v>
      </c>
      <c r="I61" s="163">
        <f t="shared" si="13"/>
        <v>-160</v>
      </c>
      <c r="J61" s="163">
        <f t="shared" si="16"/>
        <v>0</v>
      </c>
      <c r="K61" s="163">
        <v>32.19</v>
      </c>
      <c r="L61" s="163">
        <f t="shared" si="18"/>
        <v>-32.19</v>
      </c>
      <c r="M61" s="215">
        <f t="shared" si="17"/>
        <v>0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0</v>
      </c>
      <c r="G62" s="160">
        <f t="shared" si="12"/>
        <v>-1.2</v>
      </c>
      <c r="H62" s="162">
        <f t="shared" si="15"/>
        <v>0</v>
      </c>
      <c r="I62" s="163">
        <f t="shared" si="13"/>
        <v>-15</v>
      </c>
      <c r="J62" s="163">
        <f t="shared" si="16"/>
        <v>0</v>
      </c>
      <c r="K62" s="163">
        <v>1</v>
      </c>
      <c r="L62" s="163">
        <f t="shared" si="18"/>
        <v>-1</v>
      </c>
      <c r="M62" s="215">
        <f t="shared" si="17"/>
        <v>0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0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5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89356.5</v>
      </c>
      <c r="F64" s="149">
        <f>F8+F38+F62+F63</f>
        <v>22553.1</v>
      </c>
      <c r="G64" s="149">
        <f>F64-E64</f>
        <v>-66803.4</v>
      </c>
      <c r="H64" s="150">
        <f>F64/E64*100</f>
        <v>25.239462154403984</v>
      </c>
      <c r="I64" s="151">
        <f>F64-D64</f>
        <v>-1334938</v>
      </c>
      <c r="J64" s="151">
        <f>F64/D64*100</f>
        <v>1.6613810580415591</v>
      </c>
      <c r="K64" s="151">
        <v>62612.59</v>
      </c>
      <c r="L64" s="151">
        <f>F64-K64</f>
        <v>-40059.49</v>
      </c>
      <c r="M64" s="216">
        <f>F64/K64</f>
        <v>0.3602007200149363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1268134.6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1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6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2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6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1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</v>
      </c>
      <c r="G73" s="160">
        <f aca="true" t="shared" si="19" ref="G73:G84">F73-E73</f>
        <v>0</v>
      </c>
      <c r="H73" s="162"/>
      <c r="I73" s="165">
        <f aca="true" t="shared" si="20" ref="I73:I84">F73-D73</f>
        <v>-4000</v>
      </c>
      <c r="J73" s="165">
        <f>F73/D73*100</f>
        <v>0</v>
      </c>
      <c r="K73" s="165">
        <v>0.06</v>
      </c>
      <c r="L73" s="165">
        <f aca="true" t="shared" si="21" ref="L73:L84">F73-K73</f>
        <v>-0.06</v>
      </c>
      <c r="M73" s="206">
        <f>F73/K73</f>
        <v>0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0</v>
      </c>
      <c r="G74" s="160">
        <f t="shared" si="19"/>
        <v>-600</v>
      </c>
      <c r="H74" s="162">
        <f>F74/E74*100</f>
        <v>0</v>
      </c>
      <c r="I74" s="165">
        <f t="shared" si="20"/>
        <v>-8000</v>
      </c>
      <c r="J74" s="165">
        <f>F74/D74*100</f>
        <v>0</v>
      </c>
      <c r="K74" s="165">
        <v>22.91</v>
      </c>
      <c r="L74" s="165">
        <f t="shared" si="21"/>
        <v>-22.91</v>
      </c>
      <c r="M74" s="206">
        <f>F74/K74</f>
        <v>0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72.71</v>
      </c>
      <c r="G75" s="160">
        <f t="shared" si="19"/>
        <v>-327.29</v>
      </c>
      <c r="H75" s="162">
        <f>F75/E75*100</f>
        <v>18.1775</v>
      </c>
      <c r="I75" s="165">
        <f t="shared" si="20"/>
        <v>-9927.29</v>
      </c>
      <c r="J75" s="165">
        <f>F75/D75*100</f>
        <v>0.7271</v>
      </c>
      <c r="K75" s="165">
        <v>282.85</v>
      </c>
      <c r="L75" s="165">
        <f t="shared" si="21"/>
        <v>-210.14000000000004</v>
      </c>
      <c r="M75" s="206">
        <f>F75/K75</f>
        <v>0.2570620470213894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0</v>
      </c>
      <c r="G76" s="160">
        <f t="shared" si="19"/>
        <v>-1</v>
      </c>
      <c r="H76" s="162">
        <f>F76/E76*100</f>
        <v>0</v>
      </c>
      <c r="I76" s="165">
        <f t="shared" si="20"/>
        <v>-12</v>
      </c>
      <c r="J76" s="165">
        <f>F76/D76*100</f>
        <v>0</v>
      </c>
      <c r="K76" s="165">
        <v>1</v>
      </c>
      <c r="L76" s="165">
        <f t="shared" si="21"/>
        <v>-1</v>
      </c>
      <c r="M76" s="206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72.71</v>
      </c>
      <c r="G77" s="183">
        <f t="shared" si="19"/>
        <v>-928.29</v>
      </c>
      <c r="H77" s="184">
        <f>F77/E77*100</f>
        <v>7.263736263736263</v>
      </c>
      <c r="I77" s="185">
        <f t="shared" si="20"/>
        <v>-21939.29</v>
      </c>
      <c r="J77" s="185">
        <f>F77/D77*100</f>
        <v>0.33031982554970013</v>
      </c>
      <c r="K77" s="185">
        <v>306.82</v>
      </c>
      <c r="L77" s="185">
        <f t="shared" si="21"/>
        <v>-234.11</v>
      </c>
      <c r="M77" s="211">
        <f>F77/K77</f>
        <v>0.23697933641874713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6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6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1.11</v>
      </c>
      <c r="G80" s="160">
        <f t="shared" si="19"/>
        <v>-6.39</v>
      </c>
      <c r="H80" s="162">
        <f>F80/E80*100</f>
        <v>14.800000000000002</v>
      </c>
      <c r="I80" s="165">
        <f t="shared" si="20"/>
        <v>-8358.89</v>
      </c>
      <c r="J80" s="165">
        <f>F80/D80*100</f>
        <v>0.013277511961722489</v>
      </c>
      <c r="K80" s="165">
        <v>0</v>
      </c>
      <c r="L80" s="165">
        <f t="shared" si="21"/>
        <v>1.11</v>
      </c>
      <c r="M80" s="206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2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6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1.4500000000000002</v>
      </c>
      <c r="G82" s="181">
        <f>G78+G81+G79+G80</f>
        <v>-6.05</v>
      </c>
      <c r="H82" s="184">
        <f>F82/E82*100</f>
        <v>19.333333333333336</v>
      </c>
      <c r="I82" s="185">
        <f t="shared" si="20"/>
        <v>-8398.55</v>
      </c>
      <c r="J82" s="185">
        <f>F82/D82*100</f>
        <v>0.017261904761904763</v>
      </c>
      <c r="K82" s="185">
        <v>0.12</v>
      </c>
      <c r="L82" s="185">
        <f t="shared" si="21"/>
        <v>1.33</v>
      </c>
      <c r="M82" s="217">
        <f t="shared" si="24"/>
        <v>12.083333333333336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</v>
      </c>
      <c r="G83" s="160">
        <f t="shared" si="19"/>
        <v>-2.4</v>
      </c>
      <c r="H83" s="162">
        <f>F83/E83*100</f>
        <v>0</v>
      </c>
      <c r="I83" s="165">
        <f t="shared" si="20"/>
        <v>-38</v>
      </c>
      <c r="J83" s="165">
        <f>F83/D83*100</f>
        <v>0</v>
      </c>
      <c r="K83" s="165">
        <v>0.35</v>
      </c>
      <c r="L83" s="165">
        <f t="shared" si="21"/>
        <v>-0.35</v>
      </c>
      <c r="M83" s="206">
        <f t="shared" si="24"/>
        <v>0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0.75</v>
      </c>
      <c r="G84" s="160">
        <f t="shared" si="19"/>
        <v>0.75</v>
      </c>
      <c r="H84" s="162"/>
      <c r="I84" s="165">
        <f t="shared" si="20"/>
        <v>0.75</v>
      </c>
      <c r="J84" s="165"/>
      <c r="K84" s="165">
        <v>0</v>
      </c>
      <c r="L84" s="165">
        <f t="shared" si="21"/>
        <v>0.75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74.92</v>
      </c>
      <c r="G85" s="190">
        <f>F85-E85</f>
        <v>-935.98</v>
      </c>
      <c r="H85" s="191">
        <f>F85/E85*100</f>
        <v>7.411217726778119</v>
      </c>
      <c r="I85" s="192">
        <f>F85-D85</f>
        <v>-30375.08</v>
      </c>
      <c r="J85" s="192">
        <f>F85/D85*100</f>
        <v>0.24604269293924466</v>
      </c>
      <c r="K85" s="192">
        <v>315.77</v>
      </c>
      <c r="L85" s="192">
        <f>F85-K85</f>
        <v>-240.84999999999997</v>
      </c>
      <c r="M85" s="218">
        <f t="shared" si="24"/>
        <v>0.2372612977800298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90367.4</v>
      </c>
      <c r="F86" s="189">
        <f>F64+F85</f>
        <v>22628.019999999997</v>
      </c>
      <c r="G86" s="190">
        <f>F86-E86</f>
        <v>-67739.38</v>
      </c>
      <c r="H86" s="191">
        <f>F86/E86*100</f>
        <v>25.040025495919988</v>
      </c>
      <c r="I86" s="192">
        <f>F86-D86</f>
        <v>-1365313.08</v>
      </c>
      <c r="J86" s="192">
        <f>F86/D86*100</f>
        <v>1.6303299902279713</v>
      </c>
      <c r="K86" s="192">
        <f>K64+K85</f>
        <v>62928.35999999999</v>
      </c>
      <c r="L86" s="192">
        <f>F86-K86</f>
        <v>-40300.34</v>
      </c>
      <c r="M86" s="218">
        <f t="shared" si="24"/>
        <v>0.35958381880602003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1297573.7000000002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12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49"/>
      <c r="H89" s="249"/>
      <c r="I89" s="249"/>
      <c r="J89" s="24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42748</v>
      </c>
      <c r="D90" s="28">
        <v>4149.9</v>
      </c>
      <c r="G90" s="4" t="s">
        <v>58</v>
      </c>
      <c r="O90" s="241"/>
      <c r="P90" s="241"/>
      <c r="T90" s="145">
        <f t="shared" si="23"/>
        <v>4149.9</v>
      </c>
    </row>
    <row r="91" spans="3:16" ht="15">
      <c r="C91" s="80">
        <v>42747</v>
      </c>
      <c r="D91" s="28">
        <v>2609.8</v>
      </c>
      <c r="F91" s="112" t="s">
        <v>58</v>
      </c>
      <c r="G91" s="235"/>
      <c r="H91" s="235"/>
      <c r="I91" s="117"/>
      <c r="J91" s="238"/>
      <c r="K91" s="238"/>
      <c r="L91" s="238"/>
      <c r="M91" s="238"/>
      <c r="N91" s="238"/>
      <c r="O91" s="241"/>
      <c r="P91" s="241"/>
    </row>
    <row r="92" spans="3:16" ht="15.75" customHeight="1">
      <c r="C92" s="80">
        <v>42746</v>
      </c>
      <c r="D92" s="28">
        <v>2410.4</v>
      </c>
      <c r="F92" s="67"/>
      <c r="G92" s="235"/>
      <c r="H92" s="235"/>
      <c r="I92" s="117"/>
      <c r="J92" s="242"/>
      <c r="K92" s="242"/>
      <c r="L92" s="242"/>
      <c r="M92" s="242"/>
      <c r="N92" s="242"/>
      <c r="O92" s="241"/>
      <c r="P92" s="241"/>
    </row>
    <row r="93" spans="3:14" ht="15.75" customHeight="1">
      <c r="C93" s="80"/>
      <c r="F93" s="67"/>
      <c r="G93" s="237"/>
      <c r="H93" s="237"/>
      <c r="I93" s="123"/>
      <c r="J93" s="238"/>
      <c r="K93" s="238"/>
      <c r="L93" s="238"/>
      <c r="M93" s="238"/>
      <c r="N93" s="238"/>
    </row>
    <row r="94" spans="2:14" ht="18.75" customHeight="1">
      <c r="B94" s="239" t="s">
        <v>56</v>
      </c>
      <c r="C94" s="240"/>
      <c r="D94" s="132">
        <v>0.00256</v>
      </c>
      <c r="E94" s="68"/>
      <c r="F94" s="124" t="s">
        <v>105</v>
      </c>
      <c r="G94" s="235"/>
      <c r="H94" s="235"/>
      <c r="I94" s="125"/>
      <c r="J94" s="238"/>
      <c r="K94" s="238"/>
      <c r="L94" s="238"/>
      <c r="M94" s="238"/>
      <c r="N94" s="238"/>
    </row>
    <row r="95" spans="6:13" ht="9.75" customHeight="1">
      <c r="F95" s="67"/>
      <c r="G95" s="235"/>
      <c r="H95" s="235"/>
      <c r="I95" s="67"/>
      <c r="J95" s="68"/>
      <c r="K95" s="68"/>
      <c r="L95" s="68"/>
      <c r="M95" s="68"/>
    </row>
    <row r="96" spans="2:13" ht="22.5" customHeight="1" hidden="1">
      <c r="B96" s="233" t="s">
        <v>59</v>
      </c>
      <c r="C96" s="234"/>
      <c r="D96" s="79">
        <v>0</v>
      </c>
      <c r="E96" s="50" t="s">
        <v>24</v>
      </c>
      <c r="F96" s="67"/>
      <c r="G96" s="235"/>
      <c r="H96" s="235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0">
        <f>F45+F48+F49</f>
        <v>48.91</v>
      </c>
      <c r="G97" s="67">
        <f>G45+G48+G49</f>
        <v>-37.09</v>
      </c>
      <c r="H97" s="68"/>
      <c r="I97" s="68"/>
      <c r="N97" s="28" t="e">
        <f>N45+N48+N49</f>
        <v>#REF!</v>
      </c>
      <c r="O97" s="199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36"/>
      <c r="P98" s="23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87368.7</v>
      </c>
      <c r="F99" s="226">
        <f>F9+F15+F17+F18+F19+F20+F39+F42+F56+F62+F63</f>
        <v>21098.129999999997</v>
      </c>
      <c r="G99" s="28">
        <f>F99-E99</f>
        <v>-66270.57</v>
      </c>
      <c r="H99" s="227">
        <f>F99/E99</f>
        <v>0.24148384947927573</v>
      </c>
      <c r="I99" s="28">
        <f>F99-D99</f>
        <v>-1277950.4700000002</v>
      </c>
      <c r="J99" s="227">
        <f>F99/D99</f>
        <v>0.01624121684130986</v>
      </c>
      <c r="N99" s="28" t="e">
        <f>N9+N15+N17+N18+N19+N20+N39+N42+N44+N56+N62+N63</f>
        <v>#REF!</v>
      </c>
      <c r="O99" s="226" t="e">
        <f>O9+O15+O17+O18+O19+O20+O39+O42+O44+O56+O62+O63</f>
        <v>#REF!</v>
      </c>
      <c r="P99" s="28" t="e">
        <f>O99-N99</f>
        <v>#REF!</v>
      </c>
      <c r="Q99" s="227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1987.8</v>
      </c>
      <c r="F100" s="226">
        <f>F40+F41+F43+F45+F47+F48+F49+F50+F51+F57+F61+F44</f>
        <v>1454.9699999999998</v>
      </c>
      <c r="G100" s="28">
        <f>G40+G41+G43+G45+G47+G48+G49+G50+G51+G57+G61+G44</f>
        <v>-532.8299999999999</v>
      </c>
      <c r="H100" s="227">
        <f>F100/E100</f>
        <v>0.7319498943555689</v>
      </c>
      <c r="I100" s="28">
        <f>I40+I41+I43+I45+I47+I48+I49+I50+I51+I57+I61+I44</f>
        <v>-56987.53</v>
      </c>
      <c r="J100" s="227">
        <f>F100/D100</f>
        <v>0.024895752235102875</v>
      </c>
      <c r="K100" s="28">
        <f aca="true" t="shared" si="25" ref="K100:P100">K40+K41+K43+K45+K47+K48+K49+K50+K51+K57+K61+K44</f>
        <v>2026.0900000000001</v>
      </c>
      <c r="L100" s="28">
        <f t="shared" si="25"/>
        <v>-571.1200000000001</v>
      </c>
      <c r="M100" s="28">
        <f t="shared" si="25"/>
        <v>1.919264740616344</v>
      </c>
      <c r="N100" s="28" t="e">
        <f t="shared" si="25"/>
        <v>#REF!</v>
      </c>
      <c r="O100" s="226" t="e">
        <f t="shared" si="25"/>
        <v>#REF!</v>
      </c>
      <c r="P100" s="28" t="e">
        <f t="shared" si="25"/>
        <v>#REF!</v>
      </c>
      <c r="Q100" s="227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89356.5</v>
      </c>
      <c r="F101" s="226">
        <f t="shared" si="26"/>
        <v>22553.1</v>
      </c>
      <c r="G101" s="28">
        <f t="shared" si="26"/>
        <v>-66803.40000000001</v>
      </c>
      <c r="H101" s="227">
        <f>F101/E101</f>
        <v>0.25239462154403985</v>
      </c>
      <c r="I101" s="28">
        <f t="shared" si="26"/>
        <v>-1334938.0000000002</v>
      </c>
      <c r="J101" s="227">
        <f>F101/D101</f>
        <v>0.01661381058041559</v>
      </c>
      <c r="K101" s="28">
        <f t="shared" si="26"/>
        <v>2026.0900000000001</v>
      </c>
      <c r="L101" s="28">
        <f t="shared" si="26"/>
        <v>-571.1200000000001</v>
      </c>
      <c r="M101" s="28">
        <f t="shared" si="26"/>
        <v>1.919264740616344</v>
      </c>
      <c r="N101" s="28" t="e">
        <f t="shared" si="26"/>
        <v>#REF!</v>
      </c>
      <c r="O101" s="226" t="e">
        <f t="shared" si="26"/>
        <v>#REF!</v>
      </c>
      <c r="P101" s="28" t="e">
        <f t="shared" si="26"/>
        <v>#REF!</v>
      </c>
      <c r="Q101" s="227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7"/>
      <c r="I102" s="28">
        <f t="shared" si="27"/>
        <v>0</v>
      </c>
      <c r="J102" s="227"/>
      <c r="K102" s="28">
        <f t="shared" si="27"/>
        <v>60586.5</v>
      </c>
      <c r="L102" s="28">
        <f t="shared" si="27"/>
        <v>-39488.369999999995</v>
      </c>
      <c r="M102" s="28">
        <f t="shared" si="27"/>
        <v>-1.5590640206014075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1268134.6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2017-01-16T08:13:17Z</cp:lastPrinted>
  <dcterms:created xsi:type="dcterms:W3CDTF">2003-07-28T11:27:56Z</dcterms:created>
  <dcterms:modified xsi:type="dcterms:W3CDTF">2017-01-16T09:14:56Z</dcterms:modified>
  <cp:category/>
  <cp:version/>
  <cp:contentType/>
  <cp:contentStatus/>
</cp:coreProperties>
</file>